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0" yWindow="65491" windowWidth="16305" windowHeight="11850" activeTab="0"/>
  </bookViews>
  <sheets>
    <sheet name="razpis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<sst xmlns="http://schemas.openxmlformats.org/spreadsheetml/2006/main" count="88" uniqueCount="49">
  <si>
    <t>v EUR</t>
  </si>
  <si>
    <t>OBČINA</t>
  </si>
  <si>
    <t>MO Novo mesto</t>
  </si>
  <si>
    <t>Občina Šentjernej</t>
  </si>
  <si>
    <t>Občina Škocjan</t>
  </si>
  <si>
    <t>Občina Trebnje</t>
  </si>
  <si>
    <t>Občina Žužemberk</t>
  </si>
  <si>
    <t>Občina Dolenjske Toplice</t>
  </si>
  <si>
    <t>Občina Mirna Peč</t>
  </si>
  <si>
    <t>Občina Šmarješke Toplice</t>
  </si>
  <si>
    <t>Občina Straža</t>
  </si>
  <si>
    <t>Občina Mokronog-Trebelno</t>
  </si>
  <si>
    <t>Občina Šentrupert</t>
  </si>
  <si>
    <t>Občina Metlika</t>
  </si>
  <si>
    <t>Občina Črnomelj</t>
  </si>
  <si>
    <t>Občina Semič</t>
  </si>
  <si>
    <t>Občina Kočevje</t>
  </si>
  <si>
    <t>Občina Loški potok</t>
  </si>
  <si>
    <t>Občina Kostel</t>
  </si>
  <si>
    <t>SKUPAJ</t>
  </si>
  <si>
    <t>Polona Kovač Brulc</t>
  </si>
  <si>
    <t xml:space="preserve">Občina Mirna  </t>
  </si>
  <si>
    <t>Občina Mirna</t>
  </si>
  <si>
    <t>Razpoložljivo 
za ObS (20%)</t>
  </si>
  <si>
    <t>PORABA 1. SEJA</t>
  </si>
  <si>
    <t>za I</t>
  </si>
  <si>
    <t>za ObS</t>
  </si>
  <si>
    <t>PORABA 2. SEJA</t>
  </si>
  <si>
    <t>PORABA
SKUPAJ</t>
  </si>
  <si>
    <t>Razpoložljivo
za ObS (20%)</t>
  </si>
  <si>
    <t>PORABA
1. seja</t>
  </si>
  <si>
    <t>PORABA
2. seja</t>
  </si>
  <si>
    <t>GSD</t>
  </si>
  <si>
    <t>MIK</t>
  </si>
  <si>
    <t>PORABA 3. SEJA</t>
  </si>
  <si>
    <t>PORABA
3. seja</t>
  </si>
  <si>
    <t>PORABA 4. SEJA</t>
  </si>
  <si>
    <t>PORABA
4. seja</t>
  </si>
  <si>
    <t>PORABA 5. SEJA</t>
  </si>
  <si>
    <t>PORABA
5. seja</t>
  </si>
  <si>
    <t>RAZPOLOŽLJIVA SREDSTVA 2013</t>
  </si>
  <si>
    <t>Razpis posojil 2013</t>
  </si>
  <si>
    <t>Razpoložljivo
RAZPIS 2013</t>
  </si>
  <si>
    <t>Razpoložljivo - RAZPIS 2013</t>
  </si>
  <si>
    <t>PORABA 6. SEJA</t>
  </si>
  <si>
    <t>PORABA
6. seja</t>
  </si>
  <si>
    <t>Razpis garancij 2013</t>
  </si>
  <si>
    <t>Prenos 5.000 iz MIK v GSD</t>
  </si>
  <si>
    <t>Novo mesto, 22.10.2013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</si>
</sst>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True&quot;;&quot;True&quot;;&quot;False&quot;"/>
    <numFmt numFmtId="182" formatCode="&quot;On&quot;;&quot;On&quot;;&quot;Off&quot;"/>
    <numFmt numFmtId="183" formatCode="#,##0.0"/>
    <numFmt numFmtId="184" formatCode="#,##0.0000000"/>
    <numFmt numFmtId="185" formatCode="0.00000%"/>
    <numFmt numFmtId="186" formatCode="#,##0.000"/>
    <numFmt numFmtId="187" formatCode="#,##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14" fontId="0" fillId="0" borderId="0" xfId="0" applyNumberFormat="1" applyAlignment="1">
      <alignment horizontal="lef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6" fillId="24" borderId="14" xfId="0" applyFont="1" applyFill="1" applyBorder="1" applyAlignment="1">
      <alignment/>
    </xf>
    <xf numFmtId="3" fontId="6" fillId="24" borderId="15" xfId="0" applyNumberFormat="1" applyFont="1" applyFill="1" applyBorder="1" applyAlignment="1">
      <alignment horizontal="right"/>
    </xf>
    <xf numFmtId="3" fontId="6" fillId="24" borderId="16" xfId="0" applyNumberFormat="1" applyFont="1" applyFill="1" applyBorder="1" applyAlignment="1">
      <alignment horizontal="right"/>
    </xf>
    <xf numFmtId="3" fontId="6" fillId="24" borderId="17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/>
    </xf>
    <xf numFmtId="3" fontId="6" fillId="24" borderId="21" xfId="0" applyNumberFormat="1" applyFont="1" applyFill="1" applyBorder="1" applyAlignment="1">
      <alignment horizontal="right"/>
    </xf>
    <xf numFmtId="3" fontId="6" fillId="24" borderId="22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6" fillId="24" borderId="14" xfId="0" applyNumberFormat="1" applyFont="1" applyFill="1" applyBorder="1" applyAlignment="1">
      <alignment horizontal="right"/>
    </xf>
    <xf numFmtId="3" fontId="6" fillId="24" borderId="23" xfId="0" applyNumberFormat="1" applyFont="1" applyFill="1" applyBorder="1" applyAlignment="1">
      <alignment horizontal="right"/>
    </xf>
    <xf numFmtId="3" fontId="6" fillId="24" borderId="24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7" fillId="34" borderId="11" xfId="0" applyNumberFormat="1" applyFont="1" applyFill="1" applyBorder="1" applyAlignment="1">
      <alignment horizontal="right"/>
    </xf>
    <xf numFmtId="3" fontId="7" fillId="34" borderId="25" xfId="0" applyNumberFormat="1" applyFont="1" applyFill="1" applyBorder="1" applyAlignment="1">
      <alignment horizontal="right"/>
    </xf>
    <xf numFmtId="3" fontId="6" fillId="34" borderId="14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 horizontal="right"/>
    </xf>
    <xf numFmtId="3" fontId="6" fillId="34" borderId="2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3" fontId="7" fillId="35" borderId="12" xfId="0" applyNumberFormat="1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 horizontal="right"/>
    </xf>
    <xf numFmtId="3" fontId="7" fillId="35" borderId="2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7" fillId="35" borderId="13" xfId="0" applyNumberFormat="1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left"/>
    </xf>
    <xf numFmtId="3" fontId="7" fillId="35" borderId="0" xfId="0" applyNumberFormat="1" applyFont="1" applyFill="1" applyBorder="1" applyAlignment="1">
      <alignment horizontal="right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left" vertical="center"/>
    </xf>
    <xf numFmtId="0" fontId="6" fillId="24" borderId="33" xfId="0" applyFont="1" applyFill="1" applyBorder="1" applyAlignment="1">
      <alignment horizontal="left" vertical="center"/>
    </xf>
    <xf numFmtId="0" fontId="6" fillId="24" borderId="34" xfId="0" applyFont="1" applyFill="1" applyBorder="1" applyAlignment="1">
      <alignment horizontal="right" vertical="center" wrapText="1"/>
    </xf>
    <xf numFmtId="0" fontId="6" fillId="24" borderId="35" xfId="0" applyFont="1" applyFill="1" applyBorder="1" applyAlignment="1">
      <alignment horizontal="right" vertical="center" wrapText="1"/>
    </xf>
    <xf numFmtId="0" fontId="6" fillId="18" borderId="2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right" vertical="center" wrapText="1"/>
    </xf>
    <xf numFmtId="0" fontId="6" fillId="24" borderId="18" xfId="0" applyFont="1" applyFill="1" applyBorder="1" applyAlignment="1">
      <alignment horizontal="right" vertical="center" wrapText="1"/>
    </xf>
    <xf numFmtId="0" fontId="6" fillId="24" borderId="36" xfId="0" applyFont="1" applyFill="1" applyBorder="1" applyAlignment="1">
      <alignment horizontal="right" vertical="center" wrapText="1"/>
    </xf>
    <xf numFmtId="0" fontId="6" fillId="24" borderId="37" xfId="0" applyFont="1" applyFill="1" applyBorder="1" applyAlignment="1">
      <alignment horizontal="right" vertical="center" wrapText="1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zpisana%20sredstv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pis "/>
      <sheetName val="GSD+MIK"/>
    </sheetNames>
    <sheetDataSet>
      <sheetData sheetId="0">
        <row r="5">
          <cell r="C5">
            <v>1013300</v>
          </cell>
        </row>
        <row r="6">
          <cell r="C6">
            <v>163100</v>
          </cell>
        </row>
        <row r="7">
          <cell r="C7">
            <v>115800</v>
          </cell>
        </row>
        <row r="8">
          <cell r="C8">
            <v>216000</v>
          </cell>
        </row>
        <row r="9">
          <cell r="C9">
            <v>15200</v>
          </cell>
        </row>
        <row r="10">
          <cell r="C10">
            <v>22600</v>
          </cell>
        </row>
        <row r="11">
          <cell r="C11">
            <v>140000</v>
          </cell>
        </row>
        <row r="12">
          <cell r="C12">
            <v>27000</v>
          </cell>
        </row>
        <row r="13">
          <cell r="C13">
            <v>138400</v>
          </cell>
        </row>
        <row r="14">
          <cell r="C14">
            <v>27200</v>
          </cell>
        </row>
        <row r="15">
          <cell r="C15">
            <v>99000</v>
          </cell>
        </row>
        <row r="16">
          <cell r="C16">
            <v>203400</v>
          </cell>
        </row>
        <row r="17">
          <cell r="C17">
            <v>291000</v>
          </cell>
        </row>
        <row r="18">
          <cell r="C18">
            <v>36900</v>
          </cell>
        </row>
        <row r="19">
          <cell r="C19">
            <v>107100</v>
          </cell>
        </row>
        <row r="20">
          <cell r="C20">
            <v>221800</v>
          </cell>
        </row>
        <row r="21">
          <cell r="C21">
            <v>87600</v>
          </cell>
        </row>
        <row r="22">
          <cell r="C22">
            <v>212100</v>
          </cell>
        </row>
        <row r="28">
          <cell r="C28">
            <v>325000</v>
          </cell>
        </row>
        <row r="29">
          <cell r="C29">
            <v>25000</v>
          </cell>
        </row>
        <row r="30">
          <cell r="C30">
            <v>25000</v>
          </cell>
        </row>
        <row r="31">
          <cell r="C31">
            <v>15000</v>
          </cell>
        </row>
        <row r="32">
          <cell r="C32">
            <v>20000</v>
          </cell>
        </row>
        <row r="33">
          <cell r="C33">
            <v>5000</v>
          </cell>
        </row>
        <row r="34">
          <cell r="C34">
            <v>20000</v>
          </cell>
        </row>
        <row r="35">
          <cell r="C35">
            <v>5000</v>
          </cell>
        </row>
        <row r="36">
          <cell r="C36">
            <v>30000</v>
          </cell>
        </row>
        <row r="37">
          <cell r="C37">
            <v>55000</v>
          </cell>
        </row>
        <row r="38">
          <cell r="C38">
            <v>60000</v>
          </cell>
        </row>
        <row r="39">
          <cell r="C39">
            <v>25000</v>
          </cell>
        </row>
        <row r="40">
          <cell r="C40">
            <v>5000</v>
          </cell>
        </row>
        <row r="41">
          <cell r="C41">
            <v>45000</v>
          </cell>
        </row>
        <row r="42">
          <cell r="C42">
            <v>5000</v>
          </cell>
        </row>
        <row r="43">
          <cell r="C43">
            <v>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N28" sqref="N28"/>
    </sheetView>
  </sheetViews>
  <sheetFormatPr defaultColWidth="9.00390625" defaultRowHeight="12.75"/>
  <cols>
    <col min="1" max="1" width="24.625" style="0" customWidth="1"/>
    <col min="2" max="2" width="13.75390625" style="0" customWidth="1"/>
    <col min="3" max="3" width="12.25390625" style="0" bestFit="1" customWidth="1"/>
    <col min="4" max="7" width="8.75390625" style="0" customWidth="1"/>
    <col min="8" max="8" width="9.375" style="0" customWidth="1"/>
    <col min="9" max="9" width="8.75390625" style="0" bestFit="1" customWidth="1"/>
    <col min="10" max="10" width="12.625" style="0" customWidth="1"/>
    <col min="11" max="11" width="9.00390625" style="0" customWidth="1"/>
    <col min="12" max="12" width="11.00390625" style="0" customWidth="1"/>
    <col min="13" max="13" width="6.625" style="0" bestFit="1" customWidth="1"/>
    <col min="14" max="14" width="8.25390625" style="0" customWidth="1"/>
    <col min="15" max="15" width="6.875" style="0" customWidth="1"/>
    <col min="16" max="16" width="9.75390625" style="0" customWidth="1"/>
    <col min="17" max="17" width="13.125" style="0" customWidth="1"/>
    <col min="18" max="18" width="13.00390625" style="0" customWidth="1"/>
    <col min="19" max="19" width="13.75390625" style="0" customWidth="1"/>
    <col min="20" max="20" width="11.25390625" style="0" customWidth="1"/>
    <col min="21" max="21" width="12.25390625" style="0" customWidth="1"/>
    <col min="22" max="22" width="12.375" style="0" customWidth="1"/>
    <col min="23" max="23" width="8.75390625" style="0" bestFit="1" customWidth="1"/>
    <col min="24" max="24" width="8.875" style="0" customWidth="1"/>
    <col min="25" max="25" width="9.00390625" style="0" customWidth="1"/>
    <col min="26" max="26" width="8.375" style="0" customWidth="1"/>
    <col min="27" max="27" width="12.875" style="0" customWidth="1"/>
    <col min="28" max="29" width="9.00390625" style="0" customWidth="1"/>
    <col min="31" max="31" width="12.25390625" style="0" customWidth="1"/>
  </cols>
  <sheetData>
    <row r="1" ht="20.25" customHeight="1">
      <c r="A1" s="28" t="s">
        <v>40</v>
      </c>
    </row>
    <row r="2" spans="1:15" ht="16.5" thickBot="1">
      <c r="A2" s="1" t="s">
        <v>32</v>
      </c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7" ht="12.75" customHeight="1">
      <c r="A3" s="58" t="s">
        <v>1</v>
      </c>
      <c r="B3" s="64" t="s">
        <v>41</v>
      </c>
      <c r="C3" s="62" t="s">
        <v>23</v>
      </c>
      <c r="D3" s="52" t="s">
        <v>24</v>
      </c>
      <c r="E3" s="53"/>
      <c r="F3" s="52" t="s">
        <v>27</v>
      </c>
      <c r="G3" s="53"/>
      <c r="H3" s="52" t="s">
        <v>34</v>
      </c>
      <c r="I3" s="53"/>
      <c r="J3" s="52" t="s">
        <v>36</v>
      </c>
      <c r="K3" s="53"/>
      <c r="L3" s="52" t="s">
        <v>38</v>
      </c>
      <c r="M3" s="53"/>
      <c r="N3" s="52" t="s">
        <v>44</v>
      </c>
      <c r="O3" s="53"/>
      <c r="P3" s="81" t="s">
        <v>28</v>
      </c>
      <c r="Q3" s="68" t="s">
        <v>42</v>
      </c>
      <c r="R3" s="70" t="s">
        <v>29</v>
      </c>
      <c r="S3" s="66" t="s">
        <v>46</v>
      </c>
      <c r="T3" s="52" t="s">
        <v>30</v>
      </c>
      <c r="U3" s="54" t="s">
        <v>31</v>
      </c>
      <c r="V3" s="54" t="s">
        <v>35</v>
      </c>
      <c r="W3" s="54" t="s">
        <v>37</v>
      </c>
      <c r="X3" s="54" t="s">
        <v>39</v>
      </c>
      <c r="Y3" s="54" t="s">
        <v>45</v>
      </c>
      <c r="Z3" s="83" t="s">
        <v>28</v>
      </c>
      <c r="AA3" s="73" t="s">
        <v>43</v>
      </c>
    </row>
    <row r="4" spans="1:27" ht="13.5" thickBot="1">
      <c r="A4" s="59"/>
      <c r="B4" s="65"/>
      <c r="C4" s="63"/>
      <c r="D4" s="14" t="s">
        <v>25</v>
      </c>
      <c r="E4" s="15" t="s">
        <v>26</v>
      </c>
      <c r="F4" s="14" t="s">
        <v>25</v>
      </c>
      <c r="G4" s="15" t="s">
        <v>26</v>
      </c>
      <c r="H4" s="14" t="s">
        <v>25</v>
      </c>
      <c r="I4" s="15" t="s">
        <v>26</v>
      </c>
      <c r="J4" s="14" t="s">
        <v>25</v>
      </c>
      <c r="K4" s="15" t="s">
        <v>26</v>
      </c>
      <c r="L4" s="14" t="s">
        <v>25</v>
      </c>
      <c r="M4" s="15" t="s">
        <v>26</v>
      </c>
      <c r="N4" s="14" t="s">
        <v>25</v>
      </c>
      <c r="O4" s="15" t="s">
        <v>26</v>
      </c>
      <c r="P4" s="82"/>
      <c r="Q4" s="69"/>
      <c r="R4" s="71"/>
      <c r="S4" s="67">
        <v>2008</v>
      </c>
      <c r="T4" s="72"/>
      <c r="U4" s="55"/>
      <c r="V4" s="55"/>
      <c r="W4" s="55"/>
      <c r="X4" s="55"/>
      <c r="Y4" s="55"/>
      <c r="Z4" s="84"/>
      <c r="AA4" s="74"/>
    </row>
    <row r="5" spans="1:27" ht="12.75">
      <c r="A5" s="5" t="s">
        <v>2</v>
      </c>
      <c r="B5" s="7">
        <f>+'[1]razpis '!$C$5</f>
        <v>1013300</v>
      </c>
      <c r="C5" s="3">
        <f>+B5*0.2</f>
        <v>202660</v>
      </c>
      <c r="D5" s="19">
        <f>100000+100000-100000-100000</f>
        <v>0</v>
      </c>
      <c r="E5" s="3"/>
      <c r="F5" s="19">
        <f>10000+6200-10000-6200</f>
        <v>0</v>
      </c>
      <c r="G5" s="3"/>
      <c r="H5" s="19">
        <v>15000</v>
      </c>
      <c r="I5" s="3"/>
      <c r="J5" s="19">
        <f>6300+40000</f>
        <v>46300</v>
      </c>
      <c r="K5" s="3"/>
      <c r="L5" s="19">
        <f>100000-100000</f>
        <v>0</v>
      </c>
      <c r="M5" s="3"/>
      <c r="N5" s="19">
        <v>100000</v>
      </c>
      <c r="O5" s="3">
        <v>10000</v>
      </c>
      <c r="P5" s="16">
        <f aca="true" t="shared" si="0" ref="P5:P22">SUM(D5:O5)</f>
        <v>171300</v>
      </c>
      <c r="Q5" s="29">
        <f aca="true" t="shared" si="1" ref="Q5:Q22">+B5-P5</f>
        <v>842000</v>
      </c>
      <c r="R5" s="3">
        <f aca="true" t="shared" si="2" ref="R5:R10">+C5-E5-G5-I5-K5-M5-O5</f>
        <v>192660</v>
      </c>
      <c r="S5" s="16">
        <v>506650</v>
      </c>
      <c r="T5" s="19">
        <f>60000+60000+6000+6000+3000-60000-6000-60000-3000-6000</f>
        <v>0</v>
      </c>
      <c r="U5" s="3">
        <v>0</v>
      </c>
      <c r="V5" s="3">
        <v>9000</v>
      </c>
      <c r="W5" s="3">
        <f>3780+3000</f>
        <v>6780</v>
      </c>
      <c r="X5" s="3">
        <f>100000-100000</f>
        <v>0</v>
      </c>
      <c r="Y5" s="3">
        <f>60000+6000+3000+3000</f>
        <v>72000</v>
      </c>
      <c r="Z5" s="19">
        <f>SUM(T5:Y5)</f>
        <v>87780</v>
      </c>
      <c r="AA5" s="3">
        <f aca="true" t="shared" si="3" ref="AA5:AA22">+S5-Z5</f>
        <v>418870</v>
      </c>
    </row>
    <row r="6" spans="1:27" ht="12.75">
      <c r="A6" s="5" t="s">
        <v>14</v>
      </c>
      <c r="B6" s="7">
        <f>+'[1]razpis '!$C$6</f>
        <v>163100</v>
      </c>
      <c r="C6" s="3">
        <f aca="true" t="shared" si="4" ref="C6:C22">+B6*0.2</f>
        <v>32620</v>
      </c>
      <c r="D6" s="19">
        <v>0</v>
      </c>
      <c r="E6" s="3">
        <v>0</v>
      </c>
      <c r="F6" s="19"/>
      <c r="G6" s="3"/>
      <c r="H6" s="19">
        <v>0</v>
      </c>
      <c r="I6" s="3"/>
      <c r="J6" s="19"/>
      <c r="K6" s="3"/>
      <c r="L6" s="19">
        <v>30000</v>
      </c>
      <c r="M6" s="3">
        <v>10000</v>
      </c>
      <c r="N6" s="19">
        <v>100000</v>
      </c>
      <c r="O6" s="3"/>
      <c r="P6" s="16">
        <f t="shared" si="0"/>
        <v>140000</v>
      </c>
      <c r="Q6" s="29">
        <f t="shared" si="1"/>
        <v>23100</v>
      </c>
      <c r="R6" s="3">
        <f t="shared" si="2"/>
        <v>22620</v>
      </c>
      <c r="S6" s="16">
        <v>81550</v>
      </c>
      <c r="T6" s="19"/>
      <c r="U6" s="3"/>
      <c r="V6" s="3">
        <v>0</v>
      </c>
      <c r="W6" s="3"/>
      <c r="X6" s="3">
        <v>15000</v>
      </c>
      <c r="Y6" s="3">
        <v>60000</v>
      </c>
      <c r="Z6" s="19">
        <f aca="true" t="shared" si="5" ref="Z6:Z22">SUM(T6:Y6)</f>
        <v>75000</v>
      </c>
      <c r="AA6" s="3">
        <f t="shared" si="3"/>
        <v>6550</v>
      </c>
    </row>
    <row r="7" spans="1:27" ht="12.75">
      <c r="A7" s="5" t="s">
        <v>7</v>
      </c>
      <c r="B7" s="7">
        <f>+'[1]razpis '!$C$7</f>
        <v>115800</v>
      </c>
      <c r="C7" s="3">
        <f t="shared" si="4"/>
        <v>23160</v>
      </c>
      <c r="D7" s="19"/>
      <c r="E7" s="3"/>
      <c r="F7" s="19"/>
      <c r="G7" s="3"/>
      <c r="H7" s="19">
        <v>90000</v>
      </c>
      <c r="I7" s="3">
        <v>10000</v>
      </c>
      <c r="J7" s="19"/>
      <c r="K7" s="3"/>
      <c r="L7" s="19"/>
      <c r="M7" s="3"/>
      <c r="N7" s="19"/>
      <c r="O7" s="3"/>
      <c r="P7" s="16">
        <f t="shared" si="0"/>
        <v>100000</v>
      </c>
      <c r="Q7" s="29">
        <f t="shared" si="1"/>
        <v>15800</v>
      </c>
      <c r="R7" s="3">
        <f t="shared" si="2"/>
        <v>13160</v>
      </c>
      <c r="S7" s="16">
        <v>57900</v>
      </c>
      <c r="T7" s="19"/>
      <c r="U7" s="3"/>
      <c r="V7" s="3"/>
      <c r="W7" s="3"/>
      <c r="X7" s="3"/>
      <c r="Y7" s="3"/>
      <c r="Z7" s="19">
        <f t="shared" si="5"/>
        <v>0</v>
      </c>
      <c r="AA7" s="3">
        <f t="shared" si="3"/>
        <v>57900</v>
      </c>
    </row>
    <row r="8" spans="1:27" ht="12.75">
      <c r="A8" s="5" t="s">
        <v>16</v>
      </c>
      <c r="B8" s="7">
        <f>+'[1]razpis '!$C$8</f>
        <v>216000</v>
      </c>
      <c r="C8" s="3">
        <f t="shared" si="4"/>
        <v>43200</v>
      </c>
      <c r="D8" s="19"/>
      <c r="E8" s="3"/>
      <c r="F8" s="19"/>
      <c r="G8" s="3"/>
      <c r="H8" s="19"/>
      <c r="I8" s="3"/>
      <c r="J8" s="19"/>
      <c r="K8" s="3"/>
      <c r="L8" s="19"/>
      <c r="M8" s="3"/>
      <c r="N8" s="19"/>
      <c r="O8" s="3"/>
      <c r="P8" s="16">
        <f t="shared" si="0"/>
        <v>0</v>
      </c>
      <c r="Q8" s="29">
        <f t="shared" si="1"/>
        <v>216000</v>
      </c>
      <c r="R8" s="3">
        <f t="shared" si="2"/>
        <v>43200</v>
      </c>
      <c r="S8" s="16">
        <v>108000</v>
      </c>
      <c r="T8" s="19"/>
      <c r="U8" s="3"/>
      <c r="V8" s="3"/>
      <c r="W8" s="3"/>
      <c r="X8" s="3"/>
      <c r="Y8" s="3"/>
      <c r="Z8" s="19">
        <f t="shared" si="5"/>
        <v>0</v>
      </c>
      <c r="AA8" s="3">
        <f t="shared" si="3"/>
        <v>108000</v>
      </c>
    </row>
    <row r="9" spans="1:27" ht="12.75">
      <c r="A9" s="5" t="s">
        <v>18</v>
      </c>
      <c r="B9" s="7">
        <f>+'[1]razpis '!$C$9</f>
        <v>15200</v>
      </c>
      <c r="C9" s="3">
        <f t="shared" si="4"/>
        <v>3040</v>
      </c>
      <c r="D9" s="19"/>
      <c r="E9" s="3"/>
      <c r="F9" s="19"/>
      <c r="G9" s="3"/>
      <c r="H9" s="19"/>
      <c r="I9" s="3"/>
      <c r="J9" s="19"/>
      <c r="K9" s="3"/>
      <c r="L9" s="19"/>
      <c r="M9" s="3"/>
      <c r="N9" s="19"/>
      <c r="O9" s="3"/>
      <c r="P9" s="16">
        <f t="shared" si="0"/>
        <v>0</v>
      </c>
      <c r="Q9" s="29">
        <f t="shared" si="1"/>
        <v>15200</v>
      </c>
      <c r="R9" s="3">
        <f t="shared" si="2"/>
        <v>3040</v>
      </c>
      <c r="S9" s="16">
        <v>7600</v>
      </c>
      <c r="T9" s="19"/>
      <c r="U9" s="3"/>
      <c r="V9" s="3"/>
      <c r="W9" s="3"/>
      <c r="X9" s="3"/>
      <c r="Y9" s="3"/>
      <c r="Z9" s="19">
        <f t="shared" si="5"/>
        <v>0</v>
      </c>
      <c r="AA9" s="3">
        <f t="shared" si="3"/>
        <v>7600</v>
      </c>
    </row>
    <row r="10" spans="1:27" ht="12.75">
      <c r="A10" s="5" t="s">
        <v>17</v>
      </c>
      <c r="B10" s="7">
        <f>+'[1]razpis '!$C$10</f>
        <v>22600</v>
      </c>
      <c r="C10" s="3">
        <f t="shared" si="4"/>
        <v>4520</v>
      </c>
      <c r="D10" s="19"/>
      <c r="E10" s="3"/>
      <c r="F10" s="19"/>
      <c r="G10" s="3"/>
      <c r="H10" s="19"/>
      <c r="I10" s="3"/>
      <c r="J10" s="19"/>
      <c r="K10" s="3"/>
      <c r="L10" s="19"/>
      <c r="M10" s="3"/>
      <c r="N10" s="19"/>
      <c r="O10" s="3"/>
      <c r="P10" s="16">
        <f t="shared" si="0"/>
        <v>0</v>
      </c>
      <c r="Q10" s="29">
        <f t="shared" si="1"/>
        <v>22600</v>
      </c>
      <c r="R10" s="3">
        <f t="shared" si="2"/>
        <v>4520</v>
      </c>
      <c r="S10" s="16">
        <v>11300</v>
      </c>
      <c r="T10" s="19"/>
      <c r="U10" s="3"/>
      <c r="V10" s="3"/>
      <c r="W10" s="3"/>
      <c r="X10" s="3"/>
      <c r="Y10" s="3"/>
      <c r="Z10" s="19">
        <f t="shared" si="5"/>
        <v>0</v>
      </c>
      <c r="AA10" s="3">
        <f t="shared" si="3"/>
        <v>11300</v>
      </c>
    </row>
    <row r="11" spans="1:27" s="48" customFormat="1" ht="12.75">
      <c r="A11" s="43" t="s">
        <v>13</v>
      </c>
      <c r="B11" s="44">
        <f>+'[1]razpis '!$C$11+5000</f>
        <v>145000</v>
      </c>
      <c r="C11" s="45">
        <f t="shared" si="4"/>
        <v>29000</v>
      </c>
      <c r="D11" s="46">
        <f>100000+26000-100000</f>
        <v>26000</v>
      </c>
      <c r="E11" s="45">
        <v>0</v>
      </c>
      <c r="F11" s="46"/>
      <c r="G11" s="45"/>
      <c r="H11" s="46"/>
      <c r="I11" s="45"/>
      <c r="J11" s="46">
        <v>10000</v>
      </c>
      <c r="K11" s="45"/>
      <c r="L11" s="46">
        <v>100000</v>
      </c>
      <c r="M11" s="45"/>
      <c r="N11" s="46">
        <v>11000</v>
      </c>
      <c r="O11" s="45"/>
      <c r="P11" s="47">
        <f t="shared" si="0"/>
        <v>147000</v>
      </c>
      <c r="Q11" s="46">
        <f t="shared" si="1"/>
        <v>-2000</v>
      </c>
      <c r="R11" s="45">
        <v>0</v>
      </c>
      <c r="S11" s="47">
        <v>70000</v>
      </c>
      <c r="T11" s="46">
        <v>0</v>
      </c>
      <c r="U11" s="45"/>
      <c r="V11" s="45"/>
      <c r="W11" s="45"/>
      <c r="X11" s="45"/>
      <c r="Y11" s="45"/>
      <c r="Z11" s="46">
        <f t="shared" si="5"/>
        <v>0</v>
      </c>
      <c r="AA11" s="45">
        <f t="shared" si="3"/>
        <v>70000</v>
      </c>
    </row>
    <row r="12" spans="1:27" s="48" customFormat="1" ht="12.75">
      <c r="A12" s="43" t="s">
        <v>21</v>
      </c>
      <c r="B12" s="44">
        <f>+'[1]razpis '!$C$12+5000</f>
        <v>32000</v>
      </c>
      <c r="C12" s="45">
        <f t="shared" si="4"/>
        <v>6400</v>
      </c>
      <c r="D12" s="46"/>
      <c r="E12" s="45"/>
      <c r="F12" s="46"/>
      <c r="G12" s="45"/>
      <c r="H12" s="46"/>
      <c r="I12" s="45"/>
      <c r="J12" s="46"/>
      <c r="K12" s="45"/>
      <c r="L12" s="46">
        <v>32000</v>
      </c>
      <c r="M12" s="45"/>
      <c r="N12" s="46"/>
      <c r="O12" s="45"/>
      <c r="P12" s="47">
        <f t="shared" si="0"/>
        <v>32000</v>
      </c>
      <c r="Q12" s="46">
        <f t="shared" si="1"/>
        <v>0</v>
      </c>
      <c r="R12" s="45">
        <v>0</v>
      </c>
      <c r="S12" s="47">
        <v>13500</v>
      </c>
      <c r="T12" s="46"/>
      <c r="U12" s="45"/>
      <c r="V12" s="45"/>
      <c r="W12" s="45"/>
      <c r="X12" s="45"/>
      <c r="Y12" s="45"/>
      <c r="Z12" s="46">
        <f t="shared" si="5"/>
        <v>0</v>
      </c>
      <c r="AA12" s="45">
        <f t="shared" si="3"/>
        <v>13500</v>
      </c>
    </row>
    <row r="13" spans="1:27" s="25" customFormat="1" ht="12.75">
      <c r="A13" s="34" t="s">
        <v>8</v>
      </c>
      <c r="B13" s="35">
        <f>+'[1]razpis '!$C$13</f>
        <v>138400</v>
      </c>
      <c r="C13" s="36">
        <f t="shared" si="4"/>
        <v>27680</v>
      </c>
      <c r="D13" s="37">
        <v>35180</v>
      </c>
      <c r="E13" s="36">
        <v>0</v>
      </c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16">
        <f t="shared" si="0"/>
        <v>35180</v>
      </c>
      <c r="Q13" s="29">
        <f t="shared" si="1"/>
        <v>103220</v>
      </c>
      <c r="R13" s="3">
        <f aca="true" t="shared" si="6" ref="R13:R22">+C13-E13-G13-I13-K13-M13-O13</f>
        <v>27680</v>
      </c>
      <c r="S13" s="38">
        <v>69200</v>
      </c>
      <c r="T13" s="37"/>
      <c r="U13" s="36"/>
      <c r="V13" s="36"/>
      <c r="W13" s="36"/>
      <c r="X13" s="36"/>
      <c r="Y13" s="36"/>
      <c r="Z13" s="37">
        <f t="shared" si="5"/>
        <v>0</v>
      </c>
      <c r="AA13" s="36">
        <f t="shared" si="3"/>
        <v>69200</v>
      </c>
    </row>
    <row r="14" spans="1:27" s="25" customFormat="1" ht="12.75">
      <c r="A14" s="34" t="s">
        <v>11</v>
      </c>
      <c r="B14" s="35">
        <f>+'[1]razpis '!$C$14</f>
        <v>27200</v>
      </c>
      <c r="C14" s="36">
        <f t="shared" si="4"/>
        <v>5440</v>
      </c>
      <c r="D14" s="37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36"/>
      <c r="P14" s="16">
        <f t="shared" si="0"/>
        <v>0</v>
      </c>
      <c r="Q14" s="29">
        <f t="shared" si="1"/>
        <v>27200</v>
      </c>
      <c r="R14" s="3">
        <f t="shared" si="6"/>
        <v>5440</v>
      </c>
      <c r="S14" s="38">
        <v>13600</v>
      </c>
      <c r="T14" s="37"/>
      <c r="U14" s="36"/>
      <c r="V14" s="36"/>
      <c r="W14" s="36"/>
      <c r="X14" s="36"/>
      <c r="Y14" s="36"/>
      <c r="Z14" s="37">
        <f t="shared" si="5"/>
        <v>0</v>
      </c>
      <c r="AA14" s="36">
        <f t="shared" si="3"/>
        <v>13600</v>
      </c>
    </row>
    <row r="15" spans="1:27" s="25" customFormat="1" ht="12.75">
      <c r="A15" s="34" t="s">
        <v>15</v>
      </c>
      <c r="B15" s="35">
        <f>+'[1]razpis '!$C$15</f>
        <v>99000</v>
      </c>
      <c r="C15" s="36">
        <f t="shared" si="4"/>
        <v>19800</v>
      </c>
      <c r="D15" s="37"/>
      <c r="E15" s="36">
        <v>10000</v>
      </c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16">
        <f t="shared" si="0"/>
        <v>10000</v>
      </c>
      <c r="Q15" s="29">
        <f t="shared" si="1"/>
        <v>89000</v>
      </c>
      <c r="R15" s="3">
        <f t="shared" si="6"/>
        <v>9800</v>
      </c>
      <c r="S15" s="38">
        <v>49500</v>
      </c>
      <c r="T15" s="37"/>
      <c r="U15" s="36"/>
      <c r="V15" s="36"/>
      <c r="W15" s="36"/>
      <c r="X15" s="36"/>
      <c r="Y15" s="36"/>
      <c r="Z15" s="37">
        <f t="shared" si="5"/>
        <v>0</v>
      </c>
      <c r="AA15" s="36">
        <f t="shared" si="3"/>
        <v>49500</v>
      </c>
    </row>
    <row r="16" spans="1:27" s="25" customFormat="1" ht="12.75">
      <c r="A16" s="34" t="s">
        <v>10</v>
      </c>
      <c r="B16" s="35">
        <f>+'[1]razpis '!$C$16</f>
        <v>203400</v>
      </c>
      <c r="C16" s="36">
        <f t="shared" si="4"/>
        <v>40680</v>
      </c>
      <c r="D16" s="37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16">
        <f t="shared" si="0"/>
        <v>0</v>
      </c>
      <c r="Q16" s="29">
        <f t="shared" si="1"/>
        <v>203400</v>
      </c>
      <c r="R16" s="3">
        <f t="shared" si="6"/>
        <v>40680</v>
      </c>
      <c r="S16" s="38">
        <v>101700</v>
      </c>
      <c r="T16" s="37"/>
      <c r="U16" s="36"/>
      <c r="V16" s="36"/>
      <c r="W16" s="36"/>
      <c r="X16" s="36"/>
      <c r="Y16" s="36">
        <v>2500</v>
      </c>
      <c r="Z16" s="37">
        <f t="shared" si="5"/>
        <v>2500</v>
      </c>
      <c r="AA16" s="36">
        <f t="shared" si="3"/>
        <v>99200</v>
      </c>
    </row>
    <row r="17" spans="1:27" s="25" customFormat="1" ht="12.75">
      <c r="A17" s="34" t="s">
        <v>3</v>
      </c>
      <c r="B17" s="35">
        <f>+'[1]razpis '!$C$17</f>
        <v>291000</v>
      </c>
      <c r="C17" s="36">
        <f t="shared" si="4"/>
        <v>58200</v>
      </c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16">
        <f t="shared" si="0"/>
        <v>0</v>
      </c>
      <c r="Q17" s="29">
        <f t="shared" si="1"/>
        <v>291000</v>
      </c>
      <c r="R17" s="3">
        <f t="shared" si="6"/>
        <v>58200</v>
      </c>
      <c r="S17" s="38">
        <v>145500</v>
      </c>
      <c r="T17" s="37"/>
      <c r="U17" s="36"/>
      <c r="V17" s="36"/>
      <c r="W17" s="36"/>
      <c r="X17" s="36"/>
      <c r="Y17" s="36"/>
      <c r="Z17" s="37">
        <f t="shared" si="5"/>
        <v>0</v>
      </c>
      <c r="AA17" s="36">
        <f t="shared" si="3"/>
        <v>145500</v>
      </c>
    </row>
    <row r="18" spans="1:27" s="25" customFormat="1" ht="12.75">
      <c r="A18" s="34" t="s">
        <v>12</v>
      </c>
      <c r="B18" s="35">
        <f>+'[1]razpis '!$C$18</f>
        <v>36900</v>
      </c>
      <c r="C18" s="36">
        <f t="shared" si="4"/>
        <v>7380</v>
      </c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16">
        <f t="shared" si="0"/>
        <v>0</v>
      </c>
      <c r="Q18" s="29">
        <f t="shared" si="1"/>
        <v>36900</v>
      </c>
      <c r="R18" s="3">
        <f t="shared" si="6"/>
        <v>7380</v>
      </c>
      <c r="S18" s="38">
        <v>18450</v>
      </c>
      <c r="T18" s="37"/>
      <c r="U18" s="36"/>
      <c r="V18" s="36"/>
      <c r="W18" s="36"/>
      <c r="X18" s="36">
        <v>6000</v>
      </c>
      <c r="Y18" s="36"/>
      <c r="Z18" s="37">
        <f t="shared" si="5"/>
        <v>6000</v>
      </c>
      <c r="AA18" s="36">
        <f t="shared" si="3"/>
        <v>12450</v>
      </c>
    </row>
    <row r="19" spans="1:27" s="25" customFormat="1" ht="12.75">
      <c r="A19" s="34" t="s">
        <v>4</v>
      </c>
      <c r="B19" s="35">
        <f>+'[1]razpis '!$C$19</f>
        <v>107100</v>
      </c>
      <c r="C19" s="36">
        <f t="shared" si="4"/>
        <v>21420</v>
      </c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16">
        <f t="shared" si="0"/>
        <v>0</v>
      </c>
      <c r="Q19" s="29">
        <f t="shared" si="1"/>
        <v>107100</v>
      </c>
      <c r="R19" s="3">
        <f t="shared" si="6"/>
        <v>21420</v>
      </c>
      <c r="S19" s="38">
        <v>53550</v>
      </c>
      <c r="T19" s="37"/>
      <c r="U19" s="36"/>
      <c r="V19" s="36"/>
      <c r="W19" s="36"/>
      <c r="X19" s="36"/>
      <c r="Y19" s="36"/>
      <c r="Z19" s="37">
        <f t="shared" si="5"/>
        <v>0</v>
      </c>
      <c r="AA19" s="36">
        <f t="shared" si="3"/>
        <v>53550</v>
      </c>
    </row>
    <row r="20" spans="1:27" s="25" customFormat="1" ht="12.75">
      <c r="A20" s="34" t="s">
        <v>9</v>
      </c>
      <c r="B20" s="35">
        <f>+'[1]razpis '!$C$20</f>
        <v>221800</v>
      </c>
      <c r="C20" s="36">
        <f t="shared" si="4"/>
        <v>44360</v>
      </c>
      <c r="D20" s="37"/>
      <c r="E20" s="36"/>
      <c r="F20" s="37"/>
      <c r="G20" s="36"/>
      <c r="H20" s="37"/>
      <c r="I20" s="36"/>
      <c r="J20" s="37">
        <v>42000</v>
      </c>
      <c r="K20" s="36"/>
      <c r="L20" s="37"/>
      <c r="M20" s="36"/>
      <c r="N20" s="37"/>
      <c r="O20" s="36"/>
      <c r="P20" s="16">
        <f t="shared" si="0"/>
        <v>42000</v>
      </c>
      <c r="Q20" s="29">
        <f t="shared" si="1"/>
        <v>179800</v>
      </c>
      <c r="R20" s="3">
        <f t="shared" si="6"/>
        <v>44360</v>
      </c>
      <c r="S20" s="38">
        <v>110900</v>
      </c>
      <c r="T20" s="37"/>
      <c r="U20" s="36"/>
      <c r="V20" s="36"/>
      <c r="W20" s="36">
        <f>21000+5000</f>
        <v>26000</v>
      </c>
      <c r="X20" s="36"/>
      <c r="Y20" s="36"/>
      <c r="Z20" s="37">
        <f t="shared" si="5"/>
        <v>26000</v>
      </c>
      <c r="AA20" s="36">
        <f t="shared" si="3"/>
        <v>84900</v>
      </c>
    </row>
    <row r="21" spans="1:27" s="25" customFormat="1" ht="12.75">
      <c r="A21" s="34" t="s">
        <v>5</v>
      </c>
      <c r="B21" s="35">
        <f>+'[1]razpis '!$C$21</f>
        <v>87600</v>
      </c>
      <c r="C21" s="36">
        <f t="shared" si="4"/>
        <v>17520</v>
      </c>
      <c r="D21" s="37"/>
      <c r="E21" s="36">
        <v>0</v>
      </c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16">
        <f t="shared" si="0"/>
        <v>0</v>
      </c>
      <c r="Q21" s="29">
        <f t="shared" si="1"/>
        <v>87600</v>
      </c>
      <c r="R21" s="3">
        <f t="shared" si="6"/>
        <v>17520</v>
      </c>
      <c r="S21" s="38">
        <v>43800</v>
      </c>
      <c r="T21" s="37"/>
      <c r="U21" s="36"/>
      <c r="V21" s="36"/>
      <c r="W21" s="36">
        <v>2500</v>
      </c>
      <c r="X21" s="36"/>
      <c r="Y21" s="36"/>
      <c r="Z21" s="37">
        <f t="shared" si="5"/>
        <v>2500</v>
      </c>
      <c r="AA21" s="36">
        <f t="shared" si="3"/>
        <v>41300</v>
      </c>
    </row>
    <row r="22" spans="1:27" s="25" customFormat="1" ht="13.5" thickBot="1">
      <c r="A22" s="39" t="s">
        <v>6</v>
      </c>
      <c r="B22" s="40">
        <f>+'[1]razpis '!$C$22</f>
        <v>212100</v>
      </c>
      <c r="C22" s="41">
        <f t="shared" si="4"/>
        <v>42420</v>
      </c>
      <c r="D22" s="42">
        <v>0</v>
      </c>
      <c r="E22" s="41"/>
      <c r="F22" s="42"/>
      <c r="G22" s="41"/>
      <c r="H22" s="42"/>
      <c r="I22" s="41"/>
      <c r="J22" s="42"/>
      <c r="K22" s="41"/>
      <c r="L22" s="42"/>
      <c r="M22" s="41"/>
      <c r="N22" s="42">
        <v>100000</v>
      </c>
      <c r="O22" s="41"/>
      <c r="P22" s="16">
        <f t="shared" si="0"/>
        <v>100000</v>
      </c>
      <c r="Q22" s="30">
        <f t="shared" si="1"/>
        <v>112100</v>
      </c>
      <c r="R22" s="3">
        <f t="shared" si="6"/>
        <v>42420</v>
      </c>
      <c r="S22" s="38">
        <v>106050</v>
      </c>
      <c r="T22" s="42"/>
      <c r="U22" s="41"/>
      <c r="V22" s="41"/>
      <c r="W22" s="41"/>
      <c r="X22" s="41"/>
      <c r="Y22" s="41">
        <f>50000+5000</f>
        <v>55000</v>
      </c>
      <c r="Z22" s="42">
        <f t="shared" si="5"/>
        <v>55000</v>
      </c>
      <c r="AA22" s="41">
        <f t="shared" si="3"/>
        <v>51050</v>
      </c>
    </row>
    <row r="23" spans="1:27" ht="13.5" thickBot="1">
      <c r="A23" s="9" t="s">
        <v>19</v>
      </c>
      <c r="B23" s="17">
        <f aca="true" t="shared" si="7" ref="B23:I23">SUM(B5:B22)</f>
        <v>3147500</v>
      </c>
      <c r="C23" s="18">
        <f t="shared" si="7"/>
        <v>629500</v>
      </c>
      <c r="D23" s="20">
        <f t="shared" si="7"/>
        <v>61180</v>
      </c>
      <c r="E23" s="18">
        <f t="shared" si="7"/>
        <v>10000</v>
      </c>
      <c r="F23" s="20">
        <f t="shared" si="7"/>
        <v>0</v>
      </c>
      <c r="G23" s="18">
        <f t="shared" si="7"/>
        <v>0</v>
      </c>
      <c r="H23" s="20">
        <f t="shared" si="7"/>
        <v>105000</v>
      </c>
      <c r="I23" s="18">
        <f t="shared" si="7"/>
        <v>10000</v>
      </c>
      <c r="J23" s="20">
        <f aca="true" t="shared" si="8" ref="J23:R23">SUM(J5:J22)</f>
        <v>98300</v>
      </c>
      <c r="K23" s="18">
        <f t="shared" si="8"/>
        <v>0</v>
      </c>
      <c r="L23" s="20">
        <f>SUM(L5:L22)</f>
        <v>162000</v>
      </c>
      <c r="M23" s="18">
        <f>SUM(M5:M22)</f>
        <v>10000</v>
      </c>
      <c r="N23" s="20">
        <f>SUM(N5:N22)</f>
        <v>311000</v>
      </c>
      <c r="O23" s="18">
        <f>SUM(O5:O22)</f>
        <v>10000</v>
      </c>
      <c r="P23" s="12">
        <f t="shared" si="8"/>
        <v>777480</v>
      </c>
      <c r="Q23" s="31">
        <f t="shared" si="8"/>
        <v>2370020</v>
      </c>
      <c r="R23" s="18">
        <f t="shared" si="8"/>
        <v>554100</v>
      </c>
      <c r="S23" s="12">
        <f aca="true" t="shared" si="9" ref="S23:AA23">SUM(S5:S22)</f>
        <v>1568750</v>
      </c>
      <c r="T23" s="17">
        <f t="shared" si="9"/>
        <v>0</v>
      </c>
      <c r="U23" s="11">
        <f t="shared" si="9"/>
        <v>0</v>
      </c>
      <c r="V23" s="11">
        <f t="shared" si="9"/>
        <v>9000</v>
      </c>
      <c r="W23" s="11">
        <f>SUM(W5:W22)</f>
        <v>35280</v>
      </c>
      <c r="X23" s="11">
        <f>SUM(X5:X22)</f>
        <v>21000</v>
      </c>
      <c r="Y23" s="11">
        <f>SUM(Y5:Y22)</f>
        <v>189500</v>
      </c>
      <c r="Z23" s="10">
        <f t="shared" si="9"/>
        <v>254780</v>
      </c>
      <c r="AA23" s="11">
        <f t="shared" si="9"/>
        <v>1313970</v>
      </c>
    </row>
    <row r="24" ht="12.75">
      <c r="S24" s="4"/>
    </row>
    <row r="25" spans="1:11" ht="16.5" thickBot="1">
      <c r="A25" s="1" t="s">
        <v>33</v>
      </c>
      <c r="B25" s="2" t="s">
        <v>0</v>
      </c>
      <c r="C25" s="2"/>
      <c r="D25" s="2"/>
      <c r="E25" s="2"/>
      <c r="F25" s="2"/>
      <c r="G25" s="24"/>
      <c r="H25" s="24"/>
      <c r="I25" s="24"/>
      <c r="J25" s="24"/>
      <c r="K25" s="24"/>
    </row>
    <row r="26" spans="1:19" ht="12.75" customHeight="1">
      <c r="A26" s="58" t="s">
        <v>1</v>
      </c>
      <c r="B26" s="60" t="s">
        <v>41</v>
      </c>
      <c r="C26" s="75" t="s">
        <v>30</v>
      </c>
      <c r="D26" s="56" t="s">
        <v>31</v>
      </c>
      <c r="E26" s="56" t="s">
        <v>35</v>
      </c>
      <c r="F26" s="56" t="s">
        <v>37</v>
      </c>
      <c r="G26" s="56" t="s">
        <v>39</v>
      </c>
      <c r="H26" s="56" t="s">
        <v>45</v>
      </c>
      <c r="I26" s="77" t="s">
        <v>28</v>
      </c>
      <c r="J26" s="79" t="s">
        <v>42</v>
      </c>
      <c r="K26" s="26"/>
      <c r="L26" s="26"/>
      <c r="M26" s="26"/>
      <c r="N26" s="26"/>
      <c r="O26" s="25"/>
      <c r="Q26" s="25"/>
      <c r="S26" s="25"/>
    </row>
    <row r="27" spans="1:19" ht="13.5" thickBot="1">
      <c r="A27" s="59"/>
      <c r="B27" s="61"/>
      <c r="C27" s="76"/>
      <c r="D27" s="57"/>
      <c r="E27" s="57"/>
      <c r="F27" s="57"/>
      <c r="G27" s="57"/>
      <c r="H27" s="57"/>
      <c r="I27" s="78"/>
      <c r="J27" s="80"/>
      <c r="K27" s="26"/>
      <c r="L27" s="26"/>
      <c r="M27" s="26"/>
      <c r="N27" s="26"/>
      <c r="O27" s="25"/>
      <c r="Q27" s="25"/>
      <c r="S27" s="25"/>
    </row>
    <row r="28" spans="1:14" ht="12.75">
      <c r="A28" s="5" t="s">
        <v>2</v>
      </c>
      <c r="B28" s="16">
        <f>+'[1]razpis '!$C$28</f>
        <v>325000</v>
      </c>
      <c r="C28" s="19">
        <f>10000+5000+10000+5000-10000-5000-10000-5000</f>
        <v>0</v>
      </c>
      <c r="D28" s="8">
        <v>0</v>
      </c>
      <c r="E28" s="8"/>
      <c r="F28" s="8">
        <v>5000</v>
      </c>
      <c r="G28" s="8">
        <v>0</v>
      </c>
      <c r="H28" s="8">
        <f>10000+5000+5000</f>
        <v>20000</v>
      </c>
      <c r="I28" s="8">
        <f>SUM(C28:H28)</f>
        <v>25000</v>
      </c>
      <c r="J28" s="32">
        <f aca="true" t="shared" si="10" ref="J28:J43">+B28-I28</f>
        <v>300000</v>
      </c>
      <c r="K28" s="23"/>
      <c r="L28" s="13"/>
      <c r="M28" s="13"/>
      <c r="N28" s="13"/>
    </row>
    <row r="29" spans="1:14" ht="12.75">
      <c r="A29" s="5" t="s">
        <v>14</v>
      </c>
      <c r="B29" s="16">
        <f>+'[1]razpis '!$C$29</f>
        <v>25000</v>
      </c>
      <c r="C29" s="19"/>
      <c r="D29" s="8"/>
      <c r="E29" s="8"/>
      <c r="F29" s="8"/>
      <c r="G29" s="8"/>
      <c r="H29" s="8"/>
      <c r="I29" s="8">
        <f aca="true" t="shared" si="11" ref="I29:I43">SUM(C29:H29)</f>
        <v>0</v>
      </c>
      <c r="J29" s="32">
        <f t="shared" si="10"/>
        <v>25000</v>
      </c>
      <c r="K29" s="23"/>
      <c r="L29" s="13"/>
      <c r="M29" s="13"/>
      <c r="N29" s="13"/>
    </row>
    <row r="30" spans="1:14" ht="12.75">
      <c r="A30" s="5" t="s">
        <v>7</v>
      </c>
      <c r="B30" s="16">
        <f>+'[1]razpis '!$C$30</f>
        <v>25000</v>
      </c>
      <c r="C30" s="19"/>
      <c r="D30" s="8"/>
      <c r="E30" s="8">
        <v>10000</v>
      </c>
      <c r="F30" s="8"/>
      <c r="G30" s="8"/>
      <c r="H30" s="8"/>
      <c r="I30" s="8">
        <f t="shared" si="11"/>
        <v>10000</v>
      </c>
      <c r="J30" s="32">
        <f t="shared" si="10"/>
        <v>15000</v>
      </c>
      <c r="K30" s="23"/>
      <c r="L30" s="13"/>
      <c r="M30" s="13"/>
      <c r="N30" s="13"/>
    </row>
    <row r="31" spans="1:14" ht="12.75">
      <c r="A31" s="5" t="s">
        <v>16</v>
      </c>
      <c r="B31" s="16">
        <f>+'[1]razpis '!$C$31</f>
        <v>15000</v>
      </c>
      <c r="C31" s="19"/>
      <c r="D31" s="8"/>
      <c r="E31" s="8"/>
      <c r="F31" s="8"/>
      <c r="G31" s="8"/>
      <c r="H31" s="8"/>
      <c r="I31" s="8">
        <f t="shared" si="11"/>
        <v>0</v>
      </c>
      <c r="J31" s="32">
        <f t="shared" si="10"/>
        <v>15000</v>
      </c>
      <c r="K31" s="23"/>
      <c r="L31" s="13"/>
      <c r="M31" s="13"/>
      <c r="N31" s="13"/>
    </row>
    <row r="32" spans="1:14" s="48" customFormat="1" ht="12.75">
      <c r="A32" s="43" t="s">
        <v>13</v>
      </c>
      <c r="B32" s="47">
        <f>+'[1]razpis '!$C$32-5000</f>
        <v>15000</v>
      </c>
      <c r="C32" s="46">
        <v>0</v>
      </c>
      <c r="D32" s="49"/>
      <c r="E32" s="49"/>
      <c r="F32" s="49"/>
      <c r="G32" s="49">
        <f>5000+10000</f>
        <v>15000</v>
      </c>
      <c r="H32" s="49"/>
      <c r="I32" s="49">
        <f t="shared" si="11"/>
        <v>15000</v>
      </c>
      <c r="J32" s="49">
        <f t="shared" si="10"/>
        <v>0</v>
      </c>
      <c r="K32" s="50" t="s">
        <v>47</v>
      </c>
      <c r="L32" s="51"/>
      <c r="M32" s="51"/>
      <c r="N32" s="51"/>
    </row>
    <row r="33" spans="1:14" s="48" customFormat="1" ht="12.75">
      <c r="A33" s="43" t="s">
        <v>22</v>
      </c>
      <c r="B33" s="47">
        <f>+'[1]razpis '!$C$33-5000</f>
        <v>0</v>
      </c>
      <c r="C33" s="46"/>
      <c r="D33" s="49"/>
      <c r="E33" s="49"/>
      <c r="F33" s="49"/>
      <c r="G33" s="49"/>
      <c r="H33" s="49"/>
      <c r="I33" s="49">
        <f t="shared" si="11"/>
        <v>0</v>
      </c>
      <c r="J33" s="49">
        <f t="shared" si="10"/>
        <v>0</v>
      </c>
      <c r="K33" s="50" t="s">
        <v>47</v>
      </c>
      <c r="L33" s="51"/>
      <c r="M33" s="51"/>
      <c r="N33" s="51"/>
    </row>
    <row r="34" spans="1:14" ht="12.75">
      <c r="A34" s="5" t="s">
        <v>8</v>
      </c>
      <c r="B34" s="16">
        <f>+'[1]razpis '!$C$34</f>
        <v>20000</v>
      </c>
      <c r="C34" s="19">
        <v>10000</v>
      </c>
      <c r="D34" s="8"/>
      <c r="E34" s="8"/>
      <c r="F34" s="8"/>
      <c r="G34" s="8"/>
      <c r="H34" s="8"/>
      <c r="I34" s="8">
        <f t="shared" si="11"/>
        <v>10000</v>
      </c>
      <c r="J34" s="32">
        <f t="shared" si="10"/>
        <v>10000</v>
      </c>
      <c r="K34" s="23"/>
      <c r="L34" s="13"/>
      <c r="M34" s="13"/>
      <c r="N34" s="13"/>
    </row>
    <row r="35" spans="1:14" ht="12.75">
      <c r="A35" s="5" t="s">
        <v>11</v>
      </c>
      <c r="B35" s="16">
        <f>+'[1]razpis '!$C$35</f>
        <v>5000</v>
      </c>
      <c r="C35" s="19"/>
      <c r="D35" s="8"/>
      <c r="E35" s="8"/>
      <c r="F35" s="8"/>
      <c r="G35" s="8"/>
      <c r="H35" s="8"/>
      <c r="I35" s="8">
        <f t="shared" si="11"/>
        <v>0</v>
      </c>
      <c r="J35" s="32">
        <f t="shared" si="10"/>
        <v>5000</v>
      </c>
      <c r="K35" s="23"/>
      <c r="L35" s="13"/>
      <c r="M35" s="13"/>
      <c r="N35" s="13"/>
    </row>
    <row r="36" spans="1:14" ht="12.75">
      <c r="A36" s="5" t="s">
        <v>15</v>
      </c>
      <c r="B36" s="16">
        <f>+'[1]razpis '!$C$36</f>
        <v>30000</v>
      </c>
      <c r="C36" s="19"/>
      <c r="D36" s="8"/>
      <c r="E36" s="8"/>
      <c r="F36" s="8"/>
      <c r="G36" s="8"/>
      <c r="H36" s="8"/>
      <c r="I36" s="8">
        <f t="shared" si="11"/>
        <v>0</v>
      </c>
      <c r="J36" s="32">
        <f t="shared" si="10"/>
        <v>30000</v>
      </c>
      <c r="K36" s="23"/>
      <c r="L36" s="13"/>
      <c r="M36" s="13"/>
      <c r="N36" s="13"/>
    </row>
    <row r="37" spans="1:14" ht="12.75">
      <c r="A37" s="5" t="s">
        <v>10</v>
      </c>
      <c r="B37" s="16">
        <f>+'[1]razpis '!$C$37</f>
        <v>55000</v>
      </c>
      <c r="C37" s="19"/>
      <c r="D37" s="8"/>
      <c r="E37" s="8"/>
      <c r="F37" s="8"/>
      <c r="G37" s="8"/>
      <c r="H37" s="8">
        <v>5000</v>
      </c>
      <c r="I37" s="8">
        <f t="shared" si="11"/>
        <v>5000</v>
      </c>
      <c r="J37" s="32">
        <f t="shared" si="10"/>
        <v>50000</v>
      </c>
      <c r="K37" s="23"/>
      <c r="L37" s="13"/>
      <c r="M37" s="13"/>
      <c r="N37" s="13"/>
    </row>
    <row r="38" spans="1:14" ht="12.75">
      <c r="A38" s="5" t="s">
        <v>3</v>
      </c>
      <c r="B38" s="16">
        <f>+'[1]razpis '!$C$38</f>
        <v>60000</v>
      </c>
      <c r="C38" s="19"/>
      <c r="D38" s="8"/>
      <c r="E38" s="8"/>
      <c r="F38" s="8"/>
      <c r="G38" s="8"/>
      <c r="H38" s="8"/>
      <c r="I38" s="8">
        <f t="shared" si="11"/>
        <v>0</v>
      </c>
      <c r="J38" s="32">
        <f t="shared" si="10"/>
        <v>60000</v>
      </c>
      <c r="K38" s="23"/>
      <c r="L38" s="13"/>
      <c r="M38" s="13"/>
      <c r="N38" s="13"/>
    </row>
    <row r="39" spans="1:14" ht="12.75">
      <c r="A39" s="5" t="s">
        <v>12</v>
      </c>
      <c r="B39" s="16">
        <f>+'[1]razpis '!$C$39</f>
        <v>25000</v>
      </c>
      <c r="C39" s="19"/>
      <c r="D39" s="8">
        <v>0</v>
      </c>
      <c r="E39" s="8"/>
      <c r="F39" s="8"/>
      <c r="G39" s="8">
        <v>10000</v>
      </c>
      <c r="H39" s="8"/>
      <c r="I39" s="8">
        <f t="shared" si="11"/>
        <v>10000</v>
      </c>
      <c r="J39" s="32">
        <f t="shared" si="10"/>
        <v>15000</v>
      </c>
      <c r="K39" s="23"/>
      <c r="L39" s="13"/>
      <c r="M39" s="13"/>
      <c r="N39" s="13"/>
    </row>
    <row r="40" spans="1:14" ht="12.75">
      <c r="A40" s="5" t="s">
        <v>4</v>
      </c>
      <c r="B40" s="16">
        <f>+'[1]razpis '!$C$40</f>
        <v>5000</v>
      </c>
      <c r="C40" s="19">
        <v>0</v>
      </c>
      <c r="D40" s="8"/>
      <c r="E40" s="8"/>
      <c r="F40" s="8"/>
      <c r="G40" s="8"/>
      <c r="H40" s="8"/>
      <c r="I40" s="8">
        <f t="shared" si="11"/>
        <v>0</v>
      </c>
      <c r="J40" s="32">
        <f t="shared" si="10"/>
        <v>5000</v>
      </c>
      <c r="K40" s="23"/>
      <c r="L40" s="13"/>
      <c r="M40" s="13"/>
      <c r="N40" s="13"/>
    </row>
    <row r="41" spans="1:14" ht="12.75">
      <c r="A41" s="5" t="s">
        <v>9</v>
      </c>
      <c r="B41" s="16">
        <f>+'[1]razpis '!$C$41</f>
        <v>45000</v>
      </c>
      <c r="C41" s="19"/>
      <c r="D41" s="8"/>
      <c r="E41" s="8"/>
      <c r="F41" s="8">
        <v>10000</v>
      </c>
      <c r="G41" s="8"/>
      <c r="H41" s="8"/>
      <c r="I41" s="8">
        <f t="shared" si="11"/>
        <v>10000</v>
      </c>
      <c r="J41" s="32">
        <f t="shared" si="10"/>
        <v>35000</v>
      </c>
      <c r="K41" s="23"/>
      <c r="L41" s="13"/>
      <c r="M41" s="13"/>
      <c r="N41" s="13"/>
    </row>
    <row r="42" spans="1:14" ht="12.75">
      <c r="A42" s="5" t="s">
        <v>5</v>
      </c>
      <c r="B42" s="16">
        <f>+'[1]razpis '!$C$42</f>
        <v>5000</v>
      </c>
      <c r="C42" s="19"/>
      <c r="D42" s="8"/>
      <c r="E42" s="8"/>
      <c r="F42" s="8">
        <v>5000</v>
      </c>
      <c r="G42" s="8"/>
      <c r="H42" s="8"/>
      <c r="I42" s="8">
        <f t="shared" si="11"/>
        <v>5000</v>
      </c>
      <c r="J42" s="32">
        <f t="shared" si="10"/>
        <v>0</v>
      </c>
      <c r="K42" s="23"/>
      <c r="L42" s="13"/>
      <c r="M42" s="13"/>
      <c r="N42" s="13"/>
    </row>
    <row r="43" spans="1:14" ht="13.5" thickBot="1">
      <c r="A43" s="5" t="s">
        <v>6</v>
      </c>
      <c r="B43" s="16">
        <f>+'[1]razpis '!$C$43</f>
        <v>25000</v>
      </c>
      <c r="C43" s="19"/>
      <c r="D43" s="8"/>
      <c r="E43" s="8"/>
      <c r="F43" s="8"/>
      <c r="G43" s="8"/>
      <c r="H43" s="8">
        <v>10000</v>
      </c>
      <c r="I43" s="8">
        <f t="shared" si="11"/>
        <v>10000</v>
      </c>
      <c r="J43" s="32">
        <f t="shared" si="10"/>
        <v>15000</v>
      </c>
      <c r="K43" s="23"/>
      <c r="L43" s="13"/>
      <c r="M43" s="13"/>
      <c r="N43" s="13"/>
    </row>
    <row r="44" spans="1:14" ht="13.5" thickBot="1">
      <c r="A44" s="9" t="s">
        <v>19</v>
      </c>
      <c r="B44" s="12">
        <f aca="true" t="shared" si="12" ref="B44:J44">SUM(B28:B43)</f>
        <v>680000</v>
      </c>
      <c r="C44" s="21">
        <f t="shared" si="12"/>
        <v>10000</v>
      </c>
      <c r="D44" s="22">
        <f t="shared" si="12"/>
        <v>0</v>
      </c>
      <c r="E44" s="22">
        <f t="shared" si="12"/>
        <v>10000</v>
      </c>
      <c r="F44" s="22">
        <f>SUM(F28:F43)</f>
        <v>20000</v>
      </c>
      <c r="G44" s="22">
        <f>SUM(G28:G43)</f>
        <v>25000</v>
      </c>
      <c r="H44" s="22">
        <f>SUM(H28:H43)</f>
        <v>35000</v>
      </c>
      <c r="I44" s="22">
        <f>SUM(I28:I43)</f>
        <v>100000</v>
      </c>
      <c r="J44" s="33">
        <f t="shared" si="12"/>
        <v>580000</v>
      </c>
      <c r="K44" s="27"/>
      <c r="L44" s="27"/>
      <c r="M44" s="27"/>
      <c r="N44" s="27"/>
    </row>
    <row r="45" ht="12.75">
      <c r="I45" s="25"/>
    </row>
    <row r="48" ht="12.75">
      <c r="A48" s="6" t="s">
        <v>48</v>
      </c>
    </row>
    <row r="49" ht="12.75">
      <c r="A49" t="s">
        <v>20</v>
      </c>
    </row>
  </sheetData>
  <sheetProtection/>
  <mergeCells count="31">
    <mergeCell ref="X3:X4"/>
    <mergeCell ref="L3:M3"/>
    <mergeCell ref="AA3:AA4"/>
    <mergeCell ref="C26:C27"/>
    <mergeCell ref="E26:E27"/>
    <mergeCell ref="I26:I27"/>
    <mergeCell ref="J26:J27"/>
    <mergeCell ref="F3:G3"/>
    <mergeCell ref="P3:P4"/>
    <mergeCell ref="Z3:Z4"/>
    <mergeCell ref="U3:U4"/>
    <mergeCell ref="G26:G27"/>
    <mergeCell ref="D26:D27"/>
    <mergeCell ref="B3:B4"/>
    <mergeCell ref="S3:S4"/>
    <mergeCell ref="W3:W4"/>
    <mergeCell ref="Q3:Q4"/>
    <mergeCell ref="R3:R4"/>
    <mergeCell ref="T3:T4"/>
    <mergeCell ref="V3:V4"/>
    <mergeCell ref="J3:K3"/>
    <mergeCell ref="N3:O3"/>
    <mergeCell ref="Y3:Y4"/>
    <mergeCell ref="H26:H27"/>
    <mergeCell ref="A26:A27"/>
    <mergeCell ref="B26:B27"/>
    <mergeCell ref="A3:A4"/>
    <mergeCell ref="C3:C4"/>
    <mergeCell ref="D3:E3"/>
    <mergeCell ref="H3:I3"/>
    <mergeCell ref="F26:F27"/>
  </mergeCells>
  <printOptions/>
  <pageMargins left="0.21" right="0.17" top="0.2755905511811024" bottom="0.984251968503937" header="0.17" footer="0"/>
  <pageSetup fitToHeight="1" fitToWidth="1" horizontalDpi="1200" verticalDpi="1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Doma</cp:lastModifiedBy>
  <cp:lastPrinted>2013-10-22T11:07:08Z</cp:lastPrinted>
  <dcterms:created xsi:type="dcterms:W3CDTF">2009-04-20T12:20:59Z</dcterms:created>
  <dcterms:modified xsi:type="dcterms:W3CDTF">2013-11-05T10:47:05Z</dcterms:modified>
  <cp:category/>
  <cp:version/>
  <cp:contentType/>
  <cp:contentStatus/>
</cp:coreProperties>
</file>